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<sst xmlns="http://schemas.openxmlformats.org/spreadsheetml/2006/main" count="115" uniqueCount="91">
  <si>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%</t>
  </si>
  <si>
    <t>Režijní náklady</t>
  </si>
  <si>
    <t>Celkové náklady a tržba</t>
  </si>
  <si>
    <t>Pěstitelské informace</t>
  </si>
  <si>
    <t>počet rostlin</t>
  </si>
  <si>
    <t>velikost květináče</t>
  </si>
  <si>
    <t>květináčů</t>
  </si>
  <si>
    <t>cm</t>
  </si>
  <si>
    <t>květináčů z m3 substrátu</t>
  </si>
  <si>
    <t>rostlin/květináč</t>
  </si>
  <si>
    <t>rostlin v květináči</t>
  </si>
  <si>
    <t>spon 1</t>
  </si>
  <si>
    <t>spon 2</t>
  </si>
  <si>
    <t>spon 3</t>
  </si>
  <si>
    <t>kultivace týdnů</t>
  </si>
  <si>
    <t>týdnů x</t>
  </si>
  <si>
    <t xml:space="preserve">týdnů </t>
  </si>
  <si>
    <t>celková plocha na květ.</t>
  </si>
  <si>
    <t>semeno nebo řízek</t>
  </si>
  <si>
    <t>rostlina</t>
  </si>
  <si>
    <t>substrát</t>
  </si>
  <si>
    <t>práce</t>
  </si>
  <si>
    <t>květináč</t>
  </si>
  <si>
    <t>jmenovka</t>
  </si>
  <si>
    <t>hnojivo</t>
  </si>
  <si>
    <t>agrochemikálie</t>
  </si>
  <si>
    <t>odpad</t>
  </si>
  <si>
    <t>prodáno</t>
  </si>
  <si>
    <t>Zisk (ztráta)</t>
  </si>
  <si>
    <t>režijní náklady</t>
  </si>
  <si>
    <t>prodejní cena</t>
  </si>
  <si>
    <t>tržba</t>
  </si>
  <si>
    <t>celkem náklady</t>
  </si>
  <si>
    <t>zisk %</t>
  </si>
  <si>
    <t>zisk</t>
  </si>
  <si>
    <t>Kč/rostlina</t>
  </si>
  <si>
    <t>Kč/květináč</t>
  </si>
  <si>
    <t>Kč/m3</t>
  </si>
  <si>
    <t>květináčů prodáno</t>
  </si>
  <si>
    <t>Kč/květináč pěstovaný</t>
  </si>
  <si>
    <t>Kč/květináč prodaný</t>
  </si>
  <si>
    <t>Kč    m2/týden</t>
  </si>
  <si>
    <t>Kč/kultura</t>
  </si>
  <si>
    <t xml:space="preserve">Kč/m2 </t>
  </si>
  <si>
    <t>Kč celkem</t>
  </si>
  <si>
    <t>Počítání nákladů na rostliny (nádoby)</t>
  </si>
  <si>
    <t>Zadejte počet pěstovaných hrnkových květin</t>
  </si>
  <si>
    <t>Zadejte průměr pro kulatý květináč nebo šířku pro čtvercový květináč</t>
  </si>
  <si>
    <t>Odhadněte cenu práce potřebné na pěstování jednoho květináče</t>
  </si>
  <si>
    <t>Zadejte cenu květináče</t>
  </si>
  <si>
    <t>Zadejte náklady na chemikálie potřebné k pěstování jednoho květináče</t>
  </si>
  <si>
    <t>Počet květináčů prodaných po ztrátách uvedených v řádce 24</t>
  </si>
  <si>
    <t>cm krát</t>
  </si>
  <si>
    <t>m2</t>
  </si>
  <si>
    <t>plnění květináčů</t>
  </si>
  <si>
    <t>Počet květináčů naplněných z 1 m3 substrátu</t>
  </si>
  <si>
    <t>ostatní</t>
  </si>
  <si>
    <t>maximální plocha</t>
  </si>
  <si>
    <t>m2/týden</t>
  </si>
  <si>
    <t>########   špatně vyplněná buňka tabulky</t>
  </si>
  <si>
    <t>výpočty, do těchto buněk nezapisujte hodnoty</t>
  </si>
  <si>
    <t>do těchto buněk vyplňte hodnoty</t>
  </si>
  <si>
    <t>Poznámka:</t>
  </si>
  <si>
    <t>Zadejte počet mladých rostlin nebo semen v každé nádobě</t>
  </si>
  <si>
    <t>Zadejte počet týdnů pěstování v tomto sponu (zadejte 0 pokud je spon na řádku 7 konečný)</t>
  </si>
  <si>
    <t>Zadejte počet týdnů pěstování v tomto sponu (spon nemůže být menší než v řádce 4)</t>
  </si>
  <si>
    <t>Zadejte počet týdnů pěstování v tomto sponu (zadejte 0 pokud je konečný spon na řádku 7 nebo 8)</t>
  </si>
  <si>
    <t>Celková doba pěstování v týdnech na základě počtu týdnů zadaných v řádcích 7-9</t>
  </si>
  <si>
    <t>Celková použitá plocha (m2/týden) pro jednen květináč po celou dobu pěstování na základě počtu týdnů zadaných v řádcích 7-9</t>
  </si>
  <si>
    <t>Celková plocha vyžadovaná na danou odrůdu (při maximálním rozrovnání)</t>
  </si>
  <si>
    <t xml:space="preserve">Zadejte cenu rostlin nebo semene. Nenásobte toto číslo 2 x pokud jsou nasazeny 2 rostliny do jednoho květináče </t>
  </si>
  <si>
    <t>Celková cena rostlinných materiálů umístěných v každé nádobě (cena za rostlinu x počet rostlin)</t>
  </si>
  <si>
    <t>Zadejte cenu za 1 m3 substrátu</t>
  </si>
  <si>
    <t>Spočítaná cena substrátu na jeden květináč</t>
  </si>
  <si>
    <t>Zadejte cenu jmenovky (zadejte celkové náklady pokud jste použili více jak 1 jmenovku na květináč)</t>
  </si>
  <si>
    <t>Zadejte náklady na hnojení na  jeden květináč</t>
  </si>
  <si>
    <t>Zadejte jakékoli variabilní náklady, které nebyly výše jmenovány</t>
  </si>
  <si>
    <t>Zadejte režijní náklady na m2/týden</t>
  </si>
  <si>
    <t>Součet režijních nákladů na prodaný květináč, ne jen vypěstovaný</t>
  </si>
  <si>
    <t>Variabilní náklady</t>
  </si>
  <si>
    <t>Součet variabilních nákladů na vypěstování jednoho květináče</t>
  </si>
  <si>
    <t>Součet variabilních nákladů na jeden prodaný květináč</t>
  </si>
  <si>
    <t>Celkové náklady na prodaný květináč</t>
  </si>
  <si>
    <t>Zadejte realizovanou cenu za květináč</t>
  </si>
  <si>
    <t>Hrubá tržba za všechny prodané květináče</t>
  </si>
  <si>
    <t>Kladná hodnota udává zisk v %, záporná znamená ztrátu</t>
  </si>
  <si>
    <t>Zisk na jeden prodaný květináč</t>
  </si>
  <si>
    <t>Celkový zisk nebo ztráta na m2 produkční plochy (maximální plocha ř. 12)</t>
  </si>
  <si>
    <t>Celkový zisk nebo ztráta počítaná ze zisku z jednoho květináče násobené počtem prodaných jednotek</t>
  </si>
  <si>
    <t>Celkové variabilní nákl.</t>
  </si>
  <si>
    <t>Zadejte kolik procent rostlin se neprodalo pro jakýkoliv důvod (choroby, bez odezvy na trhu,…)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</si>
</sst>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2" fillId="6" borderId="0" xfId="0" applyFont="1" applyFill="1" applyAlignment="1">
      <alignment/>
    </xf>
    <xf numFmtId="0" fontId="0" fillId="6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0" fillId="3" borderId="8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0" fontId="0" fillId="4" borderId="8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ont="1" applyFill="1" applyBorder="1" applyAlignment="1" applyProtection="1">
      <alignment/>
      <protection locked="0"/>
    </xf>
    <xf numFmtId="2" fontId="0" fillId="4" borderId="8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8.7109375" style="0" customWidth="1"/>
    <col min="4" max="4" width="19.28125" style="0" customWidth="1"/>
    <col min="5" max="5" width="8.7109375" style="0" customWidth="1"/>
    <col min="7" max="7" width="8.7109375" style="0" customWidth="1"/>
  </cols>
  <sheetData>
    <row r="1" spans="1:21" s="1" customFormat="1" ht="15.75">
      <c r="A1" s="16" t="s">
        <v>45</v>
      </c>
      <c r="B1" s="16"/>
      <c r="C1" s="16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2.7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2"/>
      <c r="B3" s="11" t="s">
        <v>4</v>
      </c>
      <c r="C3" s="23">
        <v>1000</v>
      </c>
      <c r="D3" s="7" t="s">
        <v>6</v>
      </c>
      <c r="E3" s="2" t="s">
        <v>46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2.75">
      <c r="A4" s="2"/>
      <c r="B4" s="12" t="s">
        <v>5</v>
      </c>
      <c r="C4" s="24">
        <v>10</v>
      </c>
      <c r="D4" s="8" t="s">
        <v>7</v>
      </c>
      <c r="E4" s="2" t="s">
        <v>47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2.75">
      <c r="A5" s="2"/>
      <c r="B5" s="12" t="s">
        <v>54</v>
      </c>
      <c r="C5" s="24">
        <v>4000</v>
      </c>
      <c r="D5" s="8" t="s">
        <v>8</v>
      </c>
      <c r="E5" s="2" t="s">
        <v>55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2.75">
      <c r="A6" s="2"/>
      <c r="B6" s="12" t="s">
        <v>10</v>
      </c>
      <c r="C6" s="24">
        <v>1</v>
      </c>
      <c r="D6" s="8" t="s">
        <v>9</v>
      </c>
      <c r="E6" s="2" t="s">
        <v>63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2.75">
      <c r="A7" s="2"/>
      <c r="B7" s="12" t="s">
        <v>11</v>
      </c>
      <c r="C7" s="24">
        <v>3</v>
      </c>
      <c r="D7" s="9" t="s">
        <v>15</v>
      </c>
      <c r="E7" s="23">
        <v>10</v>
      </c>
      <c r="F7" s="14" t="s">
        <v>52</v>
      </c>
      <c r="G7" s="23">
        <v>10</v>
      </c>
      <c r="H7" s="7" t="s">
        <v>7</v>
      </c>
      <c r="I7" s="2" t="s">
        <v>65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2.75">
      <c r="A8" s="2"/>
      <c r="B8" s="12" t="s">
        <v>12</v>
      </c>
      <c r="C8" s="24">
        <v>3</v>
      </c>
      <c r="D8" s="9" t="s">
        <v>15</v>
      </c>
      <c r="E8" s="24">
        <v>15</v>
      </c>
      <c r="F8" s="9" t="s">
        <v>52</v>
      </c>
      <c r="G8" s="24">
        <v>15</v>
      </c>
      <c r="H8" s="8" t="s">
        <v>7</v>
      </c>
      <c r="I8" s="2" t="s">
        <v>64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2.75">
      <c r="A9" s="2"/>
      <c r="B9" s="12" t="s">
        <v>13</v>
      </c>
      <c r="C9" s="24"/>
      <c r="D9" s="9" t="s">
        <v>15</v>
      </c>
      <c r="E9" s="25">
        <v>20</v>
      </c>
      <c r="F9" s="15" t="s">
        <v>52</v>
      </c>
      <c r="G9" s="25">
        <v>20</v>
      </c>
      <c r="H9" s="10" t="s">
        <v>7</v>
      </c>
      <c r="I9" s="2" t="s">
        <v>66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2"/>
      <c r="B10" s="12" t="s">
        <v>14</v>
      </c>
      <c r="C10" s="5">
        <f>C7+C8+C9</f>
        <v>6</v>
      </c>
      <c r="D10" s="8" t="s">
        <v>16</v>
      </c>
      <c r="E10" s="2" t="s">
        <v>67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2.75">
      <c r="A11" s="2"/>
      <c r="B11" s="12" t="s">
        <v>17</v>
      </c>
      <c r="C11" s="22">
        <f>G7*E7*C7/10000+G8*E8*C8/10000+G9*E9*C9/10000</f>
        <v>0.0975</v>
      </c>
      <c r="D11" s="8" t="s">
        <v>58</v>
      </c>
      <c r="E11" s="2" t="s">
        <v>68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2.75">
      <c r="A12" s="2"/>
      <c r="B12" s="13" t="s">
        <v>57</v>
      </c>
      <c r="C12" s="6">
        <f>IF(C9&gt;0,E9*G9/10000*C3,IF(C8&gt;0,E8*G8/10000*C3,E7*G7/144*C3))</f>
        <v>22.5</v>
      </c>
      <c r="D12" s="10" t="s">
        <v>53</v>
      </c>
      <c r="E12" s="2" t="s">
        <v>69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2.75">
      <c r="A13" s="2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2.75">
      <c r="A14" s="2"/>
      <c r="B14" s="11" t="s">
        <v>18</v>
      </c>
      <c r="C14" s="23">
        <v>3.5</v>
      </c>
      <c r="D14" s="7" t="s">
        <v>35</v>
      </c>
      <c r="E14" s="2" t="s">
        <v>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2.75">
      <c r="A15" s="2"/>
      <c r="B15" s="12" t="s">
        <v>19</v>
      </c>
      <c r="C15" s="5">
        <f>C6*C14</f>
        <v>3.5</v>
      </c>
      <c r="D15" s="8" t="s">
        <v>36</v>
      </c>
      <c r="E15" s="2" t="s">
        <v>71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2.75">
      <c r="A16" s="2"/>
      <c r="B16" s="12" t="s">
        <v>20</v>
      </c>
      <c r="C16" s="26">
        <v>1480</v>
      </c>
      <c r="D16" s="8" t="s">
        <v>37</v>
      </c>
      <c r="E16" s="2" t="s">
        <v>72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2.75">
      <c r="A17" s="2"/>
      <c r="B17" s="12" t="s">
        <v>20</v>
      </c>
      <c r="C17" s="18">
        <f>C16/C5</f>
        <v>0.37</v>
      </c>
      <c r="D17" s="8" t="s">
        <v>36</v>
      </c>
      <c r="E17" s="2" t="s">
        <v>73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2.75">
      <c r="A18" s="2"/>
      <c r="B18" s="12" t="s">
        <v>21</v>
      </c>
      <c r="C18" s="27">
        <v>2.08</v>
      </c>
      <c r="D18" s="8" t="s">
        <v>36</v>
      </c>
      <c r="E18" s="2" t="s">
        <v>48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2.75">
      <c r="A19" s="2"/>
      <c r="B19" s="12" t="s">
        <v>22</v>
      </c>
      <c r="C19" s="27">
        <v>0.6</v>
      </c>
      <c r="D19" s="8" t="s">
        <v>36</v>
      </c>
      <c r="E19" s="2" t="s">
        <v>49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2"/>
      <c r="B20" s="12" t="s">
        <v>23</v>
      </c>
      <c r="C20" s="27">
        <v>0.5</v>
      </c>
      <c r="D20" s="8" t="s">
        <v>36</v>
      </c>
      <c r="E20" s="2" t="s">
        <v>74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2.75">
      <c r="A21" s="2"/>
      <c r="B21" s="12" t="s">
        <v>24</v>
      </c>
      <c r="C21" s="27">
        <v>0.17</v>
      </c>
      <c r="D21" s="8" t="s">
        <v>36</v>
      </c>
      <c r="E21" s="2" t="s">
        <v>75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2.75">
      <c r="A22" s="2"/>
      <c r="B22" s="12" t="s">
        <v>25</v>
      </c>
      <c r="C22" s="27">
        <v>0.47</v>
      </c>
      <c r="D22" s="8" t="s">
        <v>36</v>
      </c>
      <c r="E22" s="2" t="s">
        <v>50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2.75">
      <c r="A23" s="2"/>
      <c r="B23" s="12" t="s">
        <v>56</v>
      </c>
      <c r="C23" s="27">
        <v>0</v>
      </c>
      <c r="D23" s="8" t="s">
        <v>36</v>
      </c>
      <c r="E23" s="2" t="s">
        <v>76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2.75">
      <c r="A24" s="2"/>
      <c r="B24" s="12" t="s">
        <v>26</v>
      </c>
      <c r="C24" s="24">
        <v>10</v>
      </c>
      <c r="D24" s="8" t="s">
        <v>0</v>
      </c>
      <c r="E24" s="2" t="s">
        <v>90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2.75">
      <c r="A25" s="2"/>
      <c r="B25" s="12" t="s">
        <v>27</v>
      </c>
      <c r="C25" s="5">
        <f>(1-(C24/100))*C3</f>
        <v>900</v>
      </c>
      <c r="D25" s="8" t="s">
        <v>38</v>
      </c>
      <c r="E25" s="2" t="s">
        <v>51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2.75">
      <c r="A26" s="2"/>
      <c r="B26" s="12" t="s">
        <v>89</v>
      </c>
      <c r="C26" s="18">
        <f>(C15+SUM(C17:C23))</f>
        <v>7.69</v>
      </c>
      <c r="D26" s="8" t="s">
        <v>39</v>
      </c>
      <c r="E26" s="2" t="s">
        <v>80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2.75">
      <c r="A27" s="2"/>
      <c r="B27" s="12" t="s">
        <v>89</v>
      </c>
      <c r="C27" s="19">
        <f>(C15+SUM(C17:C23))/(C25/C3)</f>
        <v>8.544444444444444</v>
      </c>
      <c r="D27" s="10" t="s">
        <v>40</v>
      </c>
      <c r="E27" s="2" t="s">
        <v>81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2.75">
      <c r="A28" s="2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2.75">
      <c r="A29" s="2"/>
      <c r="B29" s="11" t="s">
        <v>29</v>
      </c>
      <c r="C29" s="28">
        <v>25</v>
      </c>
      <c r="D29" s="7" t="s">
        <v>41</v>
      </c>
      <c r="E29" s="2" t="s">
        <v>77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2.75">
      <c r="A30" s="2"/>
      <c r="B30" s="13" t="s">
        <v>29</v>
      </c>
      <c r="C30" s="19">
        <f>($C$29*$C$11)/($C$25/$C$3)</f>
        <v>2.7083333333333335</v>
      </c>
      <c r="D30" s="10" t="s">
        <v>40</v>
      </c>
      <c r="E30" s="2" t="s">
        <v>78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2.75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2.75">
      <c r="A32" s="2"/>
      <c r="B32" s="11" t="s">
        <v>32</v>
      </c>
      <c r="C32" s="20">
        <f>C27+C30</f>
        <v>11.252777777777778</v>
      </c>
      <c r="D32" s="7" t="s">
        <v>40</v>
      </c>
      <c r="E32" s="2" t="s">
        <v>82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2.75">
      <c r="A33" s="2"/>
      <c r="B33" s="12" t="s">
        <v>30</v>
      </c>
      <c r="C33" s="27">
        <v>19</v>
      </c>
      <c r="D33" s="8" t="s">
        <v>36</v>
      </c>
      <c r="E33" s="2" t="s">
        <v>83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2.75">
      <c r="A34" s="2"/>
      <c r="B34" s="13" t="s">
        <v>31</v>
      </c>
      <c r="C34" s="21">
        <f>$C$33*$C$25</f>
        <v>17100</v>
      </c>
      <c r="D34" s="10" t="s">
        <v>42</v>
      </c>
      <c r="E34" s="2" t="s">
        <v>84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2.75">
      <c r="A35" s="2" t="s"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12.75">
      <c r="A36" s="2"/>
      <c r="B36" s="11" t="s">
        <v>33</v>
      </c>
      <c r="C36" s="20">
        <f>(C33-C32)/C32*100</f>
        <v>68.84719822266106</v>
      </c>
      <c r="D36" s="7" t="s">
        <v>0</v>
      </c>
      <c r="E36" s="2" t="s">
        <v>85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2.75">
      <c r="A37" s="2"/>
      <c r="B37" s="12" t="s">
        <v>34</v>
      </c>
      <c r="C37" s="18">
        <f>C33-C32</f>
        <v>7.747222222222222</v>
      </c>
      <c r="D37" s="8" t="s">
        <v>40</v>
      </c>
      <c r="E37" s="2" t="s">
        <v>86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2"/>
      <c r="B38" s="12" t="s">
        <v>34</v>
      </c>
      <c r="C38" s="18">
        <f>C39/C12</f>
        <v>309.8888888888889</v>
      </c>
      <c r="D38" s="8" t="s">
        <v>43</v>
      </c>
      <c r="E38" s="2" t="s">
        <v>87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2.75">
      <c r="A39" s="2"/>
      <c r="B39" s="13" t="s">
        <v>34</v>
      </c>
      <c r="C39" s="21">
        <f>C25*C37</f>
        <v>6972.5</v>
      </c>
      <c r="D39" s="10" t="s">
        <v>44</v>
      </c>
      <c r="E39" s="2" t="s">
        <v>88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2.75">
      <c r="A41" s="2"/>
      <c r="B41" s="2" t="s">
        <v>62</v>
      </c>
      <c r="C41" s="2" t="s">
        <v>59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12.75">
      <c r="A42" s="2"/>
      <c r="B42" s="2"/>
      <c r="C42" s="3"/>
      <c r="D42" s="2" t="s">
        <v>60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2.75">
      <c r="A43" s="2"/>
      <c r="B43" s="2"/>
      <c r="C43" s="4"/>
      <c r="D43" s="2" t="s">
        <v>61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sheetProtection password="CC3D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Cerny</cp:lastModifiedBy>
  <dcterms:created xsi:type="dcterms:W3CDTF">2008-10-13T08:23:52Z</dcterms:created>
  <dcterms:modified xsi:type="dcterms:W3CDTF">2008-11-04T15:35:39Z</dcterms:modified>
  <cp:category/>
  <cp:version/>
  <cp:contentType/>
  <cp:contentStatus/>
</cp:coreProperties>
</file>